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Projekte_laufend\NanoRem\Project Work\WP08\Reports\PrescreeningTool\"/>
    </mc:Choice>
  </mc:AlternateContent>
  <bookViews>
    <workbookView xWindow="0" yWindow="0" windowWidth="27870" windowHeight="13020"/>
  </bookViews>
  <sheets>
    <sheet name="Tool" sheetId="1" r:id="rId1"/>
    <sheet name="Numbers" sheetId="3" r:id="rId2"/>
    <sheet name="Lists" sheetId="2" r:id="rId3"/>
  </sheets>
  <definedNames>
    <definedName name="access">Lists!$A$3:$A$5</definedName>
    <definedName name="AccessToSite">Tool!$C$10</definedName>
    <definedName name="leagal_conditions">Lists!$B$3:$B$4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 l="1"/>
  <c r="D33" i="1" l="1"/>
  <c r="E11" i="1" l="1"/>
  <c r="D23" i="1"/>
  <c r="E23" i="1"/>
  <c r="D25" i="1"/>
  <c r="D26" i="1"/>
  <c r="E36" i="1"/>
  <c r="D36" i="1"/>
  <c r="D35" i="1"/>
  <c r="E35" i="1"/>
  <c r="E34" i="1"/>
  <c r="E33" i="1"/>
  <c r="D34" i="1"/>
  <c r="D27" i="1"/>
  <c r="E27" i="1"/>
  <c r="D28" i="1"/>
  <c r="E28" i="1"/>
  <c r="E22" i="1"/>
  <c r="D22" i="1"/>
  <c r="E19" i="1"/>
  <c r="D19" i="1"/>
  <c r="E18" i="1"/>
  <c r="D18" i="1"/>
  <c r="E16" i="1" l="1"/>
  <c r="E13" i="1"/>
  <c r="E10" i="1"/>
  <c r="E31" i="1"/>
  <c r="E30" i="1"/>
  <c r="E29" i="1"/>
  <c r="E26" i="1"/>
  <c r="E25" i="1"/>
  <c r="E24" i="1"/>
  <c r="D31" i="1"/>
  <c r="D30" i="1"/>
  <c r="D29" i="1"/>
  <c r="D24" i="1"/>
  <c r="D16" i="1"/>
  <c r="D13" i="1"/>
  <c r="D11" i="1"/>
  <c r="D10" i="1"/>
  <c r="D39" i="1" l="1"/>
  <c r="E39" i="1"/>
  <c r="C40" i="1" l="1"/>
</calcChain>
</file>

<file path=xl/sharedStrings.xml><?xml version="1.0" encoding="utf-8"?>
<sst xmlns="http://schemas.openxmlformats.org/spreadsheetml/2006/main" count="92" uniqueCount="80">
  <si>
    <t>Prescreening tool</t>
  </si>
  <si>
    <t>planning tool for applicability of</t>
  </si>
  <si>
    <t>favorable</t>
  </si>
  <si>
    <t>unfavorable</t>
  </si>
  <si>
    <t>Condition</t>
  </si>
  <si>
    <t>Particle type</t>
  </si>
  <si>
    <t>oxidative</t>
  </si>
  <si>
    <t>reductive</t>
  </si>
  <si>
    <t>Sum</t>
  </si>
  <si>
    <t>Result</t>
  </si>
  <si>
    <t>Effect of Condition</t>
  </si>
  <si>
    <t>hydrochemical conditions</t>
  </si>
  <si>
    <t>receptor situation</t>
  </si>
  <si>
    <t>time pressure to finish remediation</t>
  </si>
  <si>
    <t>general conditions</t>
  </si>
  <si>
    <t>hydrogeolocical conditions</t>
  </si>
  <si>
    <t>access to site (select)</t>
  </si>
  <si>
    <t>spatial extent of contamination (give m³)</t>
  </si>
  <si>
    <t>area affected (give m²)</t>
  </si>
  <si>
    <t>legal boundary conditions (select)</t>
  </si>
  <si>
    <t>without restrictions</t>
  </si>
  <si>
    <t>limited restrictions</t>
  </si>
  <si>
    <t>severe restrictions</t>
  </si>
  <si>
    <t>legal boundary conditions</t>
  </si>
  <si>
    <t>Area</t>
  </si>
  <si>
    <t>low</t>
  </si>
  <si>
    <t>Space</t>
  </si>
  <si>
    <t>pilot possible</t>
  </si>
  <si>
    <t>Yes</t>
  </si>
  <si>
    <t>No</t>
  </si>
  <si>
    <t>stoichiometry (ration ox/cont)</t>
  </si>
  <si>
    <t>nitrate content in ground water (mg/L)</t>
  </si>
  <si>
    <t>sulfate content in ground water (mg/L)</t>
  </si>
  <si>
    <t>longevity of the particles to be expected (months)</t>
  </si>
  <si>
    <t>ground water velocity (m/d)</t>
  </si>
  <si>
    <t>Input (drop down or value)</t>
  </si>
  <si>
    <t>pilot application possible (select)</t>
  </si>
  <si>
    <t>enhancement of NA (sel.)</t>
  </si>
  <si>
    <t>efficiency of particles (%)</t>
  </si>
  <si>
    <t>location of ground water table (m bgl)</t>
  </si>
  <si>
    <t>depth of contamination (overburden/pressure needed)</t>
  </si>
  <si>
    <t>type particle injection (select)</t>
  </si>
  <si>
    <t>direct push</t>
  </si>
  <si>
    <t>contaminant distribution (select)</t>
  </si>
  <si>
    <t>leagally critical</t>
  </si>
  <si>
    <t>redox potential (mV)</t>
  </si>
  <si>
    <t>Background consumption (NOM, factor to stoichiometry)</t>
  </si>
  <si>
    <t>NOM</t>
  </si>
  <si>
    <t>Redox</t>
  </si>
  <si>
    <t>m-value mMol/L</t>
  </si>
  <si>
    <t>p-value mMol/L</t>
  </si>
  <si>
    <t>m-value</t>
  </si>
  <si>
    <t>p-value</t>
  </si>
  <si>
    <t>injection possible</t>
  </si>
  <si>
    <t>GW-Flow</t>
  </si>
  <si>
    <t>NO3</t>
  </si>
  <si>
    <t>SO4</t>
  </si>
  <si>
    <t>Longevity</t>
  </si>
  <si>
    <t>Efficiency</t>
  </si>
  <si>
    <t>Injection</t>
  </si>
  <si>
    <t>soil mixing</t>
  </si>
  <si>
    <t>GW bgl</t>
  </si>
  <si>
    <t>injection well</t>
  </si>
  <si>
    <t>Hydraulic conductivity (kf)</t>
  </si>
  <si>
    <t>expected contaminant mass (kg)</t>
  </si>
  <si>
    <t>Distribution</t>
  </si>
  <si>
    <t>blobs</t>
  </si>
  <si>
    <t>mixed</t>
  </si>
  <si>
    <t>pool</t>
  </si>
  <si>
    <t>expected gas production (select)</t>
  </si>
  <si>
    <t>Gas</t>
  </si>
  <si>
    <t>moderate</t>
  </si>
  <si>
    <t>severe</t>
  </si>
  <si>
    <t>Go!</t>
  </si>
  <si>
    <t>Looks good, but check yellow parameters</t>
  </si>
  <si>
    <t>kf</t>
  </si>
  <si>
    <t>Mass</t>
  </si>
  <si>
    <t>Overburden</t>
  </si>
  <si>
    <t>Rethink, check yellow fields</t>
  </si>
  <si>
    <t>nanoparticles at specific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</si>
</sst>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2" applyNumberFormat="0" applyAlignment="0" applyProtection="0"/>
    <xf numFmtId="0" fontId="1" fillId="4" borderId="3" applyNumberFormat="0" applyFont="0" applyAlignment="0" applyProtection="0"/>
    <xf numFmtId="0" fontId="5" fillId="5" borderId="0" applyNumberFormat="0" applyBorder="0" applyAlignment="0" applyProtection="0"/>
  </cellStyleXfs>
  <cellXfs count="84">
    <xf numFmtId="0" fontId="0" fillId="0" borderId="0" xfId="0"/>
    <xf numFmtId="0" fontId="2" fillId="0" borderId="1" xfId="1"/>
    <xf numFmtId="0" fontId="0" fillId="0" borderId="14" xfId="0" applyBorder="1"/>
    <xf numFmtId="0" fontId="0" fillId="0" borderId="15" xfId="0" applyBorder="1"/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2" xfId="3" applyAlignment="1">
      <alignment wrapText="1"/>
    </xf>
    <xf numFmtId="0" fontId="4" fillId="3" borderId="2" xfId="3"/>
    <xf numFmtId="0" fontId="7" fillId="0" borderId="0" xfId="0" applyFont="1" applyBorder="1" applyAlignment="1">
      <alignment horizontal="center" vertical="center"/>
    </xf>
    <xf numFmtId="0" fontId="9" fillId="6" borderId="10" xfId="4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8" borderId="0" xfId="0" applyFill="1"/>
    <xf numFmtId="0" fontId="7" fillId="0" borderId="12" xfId="0" applyFont="1" applyBorder="1" applyAlignment="1"/>
    <xf numFmtId="0" fontId="7" fillId="0" borderId="7" xfId="0" applyFont="1" applyBorder="1" applyAlignment="1"/>
    <xf numFmtId="0" fontId="0" fillId="0" borderId="0" xfId="0" quotePrefix="1"/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6" xfId="0" applyFont="1" applyBorder="1" applyAlignment="1"/>
    <xf numFmtId="0" fontId="6" fillId="0" borderId="7" xfId="0" applyFont="1" applyBorder="1" applyAlignment="1"/>
    <xf numFmtId="0" fontId="0" fillId="7" borderId="8" xfId="0" applyFill="1" applyBorder="1" applyAlignment="1">
      <alignment horizontal="center"/>
    </xf>
    <xf numFmtId="0" fontId="12" fillId="8" borderId="25" xfId="5" applyFont="1" applyFill="1" applyBorder="1" applyAlignment="1">
      <alignment vertical="center"/>
    </xf>
    <xf numFmtId="11" fontId="0" fillId="0" borderId="0" xfId="0" applyNumberFormat="1"/>
    <xf numFmtId="0" fontId="5" fillId="0" borderId="15" xfId="0" applyFont="1" applyFill="1" applyBorder="1" applyAlignment="1">
      <alignment horizontal="center"/>
    </xf>
    <xf numFmtId="0" fontId="0" fillId="4" borderId="35" xfId="4" applyFont="1" applyBorder="1" applyAlignment="1" applyProtection="1">
      <alignment horizontal="center" wrapText="1"/>
      <protection locked="0"/>
    </xf>
    <xf numFmtId="0" fontId="0" fillId="4" borderId="36" xfId="4" applyFont="1" applyBorder="1" applyAlignment="1" applyProtection="1">
      <alignment horizontal="center" wrapText="1"/>
      <protection locked="0"/>
    </xf>
    <xf numFmtId="164" fontId="0" fillId="4" borderId="36" xfId="4" applyNumberFormat="1" applyFont="1" applyBorder="1" applyAlignment="1" applyProtection="1">
      <alignment horizontal="center" wrapText="1"/>
      <protection locked="0"/>
    </xf>
    <xf numFmtId="0" fontId="0" fillId="4" borderId="37" xfId="4" applyFont="1" applyBorder="1" applyAlignment="1" applyProtection="1">
      <alignment horizontal="center" wrapText="1"/>
      <protection locked="0"/>
    </xf>
    <xf numFmtId="0" fontId="0" fillId="4" borderId="36" xfId="4" applyFont="1" applyBorder="1" applyAlignment="1" applyProtection="1">
      <alignment horizontal="center"/>
      <protection locked="0"/>
    </xf>
    <xf numFmtId="0" fontId="0" fillId="4" borderId="37" xfId="4" applyFont="1" applyBorder="1" applyAlignment="1" applyProtection="1">
      <alignment horizontal="center"/>
      <protection locked="0"/>
    </xf>
    <xf numFmtId="0" fontId="0" fillId="4" borderId="39" xfId="4" applyFont="1" applyBorder="1" applyAlignment="1" applyProtection="1">
      <alignment horizontal="center"/>
      <protection locked="0"/>
    </xf>
    <xf numFmtId="0" fontId="0" fillId="4" borderId="39" xfId="4" applyFont="1" applyBorder="1" applyAlignment="1" applyProtection="1">
      <alignment horizontal="center" wrapText="1"/>
      <protection locked="0"/>
    </xf>
    <xf numFmtId="0" fontId="0" fillId="4" borderId="40" xfId="4" applyFont="1" applyBorder="1" applyProtection="1">
      <protection locked="0"/>
    </xf>
    <xf numFmtId="0" fontId="5" fillId="9" borderId="16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3" borderId="32" xfId="3" applyBorder="1" applyAlignment="1">
      <alignment horizontal="center" wrapText="1"/>
    </xf>
    <xf numFmtId="0" fontId="4" fillId="3" borderId="38" xfId="3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5" fillId="9" borderId="17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</cellXfs>
  <cellStyles count="6">
    <cellStyle name="Accent5" xfId="5" builtinId="45"/>
    <cellStyle name="Check Cell" xfId="3" builtinId="23"/>
    <cellStyle name="Good" xfId="2" builtinId="26"/>
    <cellStyle name="Heading 1" xfId="1" builtinId="16"/>
    <cellStyle name="Normal" xfId="0" builtinId="0"/>
    <cellStyle name="Note" xfId="4" builtinId="1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00"/>
      <color rgb="FF006600"/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57150</xdr:rowOff>
    </xdr:from>
    <xdr:to>
      <xdr:col>4</xdr:col>
      <xdr:colOff>400050</xdr:colOff>
      <xdr:row>4</xdr:row>
      <xdr:rowOff>114300</xdr:rowOff>
    </xdr:to>
    <xdr:pic>
      <xdr:nvPicPr>
        <xdr:cNvPr id="2" name="NanoRem" descr="NanoRem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7150"/>
          <a:ext cx="2171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0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27.7109375" customWidth="1"/>
    <col min="2" max="2" width="24.5703125" customWidth="1"/>
    <col min="3" max="3" width="14.28515625" customWidth="1"/>
    <col min="4" max="4" width="10.28515625" customWidth="1"/>
    <col min="5" max="5" width="11.5703125" customWidth="1"/>
    <col min="7" max="7" width="7.85546875" customWidth="1"/>
    <col min="8" max="8" width="9.140625" customWidth="1"/>
  </cols>
  <sheetData>
    <row r="1" spans="1:8" ht="20.25" thickBot="1" x14ac:dyDescent="0.35">
      <c r="A1" s="1" t="s">
        <v>0</v>
      </c>
    </row>
    <row r="2" spans="1:8" ht="15.75" thickTop="1" x14ac:dyDescent="0.25"/>
    <row r="3" spans="1:8" x14ac:dyDescent="0.25">
      <c r="A3" t="s">
        <v>1</v>
      </c>
    </row>
    <row r="4" spans="1:8" x14ac:dyDescent="0.25">
      <c r="A4" t="s">
        <v>79</v>
      </c>
    </row>
    <row r="5" spans="1:8" ht="15.75" thickBot="1" x14ac:dyDescent="0.3"/>
    <row r="6" spans="1:8" ht="34.5" customHeight="1" x14ac:dyDescent="0.3">
      <c r="A6" s="61" t="s">
        <v>5</v>
      </c>
      <c r="B6" s="62"/>
      <c r="C6" s="52" t="s">
        <v>35</v>
      </c>
      <c r="D6" s="22" t="s">
        <v>10</v>
      </c>
      <c r="E6" s="23"/>
    </row>
    <row r="7" spans="1:8" ht="16.5" thickBot="1" x14ac:dyDescent="0.3">
      <c r="A7" s="4" t="s">
        <v>6</v>
      </c>
      <c r="B7" s="5" t="s">
        <v>7</v>
      </c>
      <c r="C7" s="53"/>
      <c r="D7" s="18" t="s">
        <v>2</v>
      </c>
      <c r="E7" s="17" t="s">
        <v>3</v>
      </c>
    </row>
    <row r="8" spans="1:8" ht="19.5" thickBot="1" x14ac:dyDescent="0.35">
      <c r="A8" s="65" t="s">
        <v>4</v>
      </c>
      <c r="B8" s="66"/>
      <c r="C8" s="16"/>
      <c r="D8" s="69"/>
      <c r="E8" s="69"/>
    </row>
    <row r="9" spans="1:8" ht="15.75" thickBot="1" x14ac:dyDescent="0.3">
      <c r="A9" s="74" t="s">
        <v>14</v>
      </c>
      <c r="B9" s="74"/>
      <c r="C9" s="74"/>
      <c r="D9" s="74"/>
      <c r="E9" s="74"/>
    </row>
    <row r="10" spans="1:8" ht="30" x14ac:dyDescent="0.25">
      <c r="A10" s="63" t="s">
        <v>16</v>
      </c>
      <c r="B10" s="64"/>
      <c r="C10" s="41" t="s">
        <v>21</v>
      </c>
      <c r="D10" s="25">
        <f>IF(AND(ISBLANK(C10)=FALSE,$C$10=Lists!$A$3),1,0)</f>
        <v>0</v>
      </c>
      <c r="E10" s="29">
        <f>IF(AND(ISBLANK(C10)=FALSE,OR(($C$10=Lists!$A$4),($C$10=Lists!$A$5))),1,0)</f>
        <v>1</v>
      </c>
      <c r="G10" s="24"/>
      <c r="H10" s="24"/>
    </row>
    <row r="11" spans="1:8" ht="15" customHeight="1" x14ac:dyDescent="0.25">
      <c r="A11" s="56" t="s">
        <v>17</v>
      </c>
      <c r="B11" s="60"/>
      <c r="C11" s="42">
        <v>1000</v>
      </c>
      <c r="D11" s="28">
        <f>IF(AND(ISBLANK(C11)=FALSE,$C$11&lt;=Numbers!$C$3),1,0)</f>
        <v>1</v>
      </c>
      <c r="E11" s="30">
        <f>IF(AND($C$11&gt;Numbers!$C$3,ISBLANK($C$11)=FALSE),1,0)</f>
        <v>0</v>
      </c>
      <c r="G11" s="24"/>
    </row>
    <row r="12" spans="1:8" x14ac:dyDescent="0.25">
      <c r="A12" s="56" t="s">
        <v>18</v>
      </c>
      <c r="B12" s="60"/>
      <c r="C12" s="42">
        <v>100</v>
      </c>
      <c r="D12" s="28">
        <f>IF(AND(ISBLANK(C12)=FALSE,$C$12&lt;=Numbers!$B$3),1,0)</f>
        <v>1</v>
      </c>
      <c r="E12" s="31">
        <f>IF(AND($C$12&gt;Numbers!$B$3,ISBLANK(C12)=FALSE),1,0)</f>
        <v>0</v>
      </c>
    </row>
    <row r="13" spans="1:8" ht="30" x14ac:dyDescent="0.25">
      <c r="A13" s="72" t="s">
        <v>19</v>
      </c>
      <c r="B13" s="73"/>
      <c r="C13" s="42" t="s">
        <v>53</v>
      </c>
      <c r="D13" s="26">
        <f>IF(AND(ISBLANK($C$13)=FALSE,$C$13=Lists!$B$3),1,0)</f>
        <v>1</v>
      </c>
      <c r="E13" s="32">
        <f>IF(AND(ISBLANK($C$13)=FALSE,$C$13=Lists!$B$4),1,0)</f>
        <v>0</v>
      </c>
    </row>
    <row r="14" spans="1:8" hidden="1" x14ac:dyDescent="0.25">
      <c r="A14" s="56" t="s">
        <v>12</v>
      </c>
      <c r="B14" s="60"/>
      <c r="C14" s="42"/>
      <c r="D14" s="26"/>
      <c r="E14" s="32"/>
    </row>
    <row r="15" spans="1:8" hidden="1" x14ac:dyDescent="0.25">
      <c r="A15" s="56" t="s">
        <v>13</v>
      </c>
      <c r="B15" s="60"/>
      <c r="C15" s="42"/>
      <c r="D15" s="26"/>
      <c r="E15" s="32"/>
    </row>
    <row r="16" spans="1:8" x14ac:dyDescent="0.25">
      <c r="A16" s="54" t="s">
        <v>36</v>
      </c>
      <c r="B16" s="55"/>
      <c r="C16" s="42" t="s">
        <v>28</v>
      </c>
      <c r="D16" s="26">
        <f>IF(AND(ISBLANK($C$16)=FALSE,$C$16=Lists!$D$3),1,0)</f>
        <v>1</v>
      </c>
      <c r="E16" s="32">
        <f>IF(AND(ISBLANK($C$16)=FALSE,$C$16=Lists!$D$4),1,0)</f>
        <v>0</v>
      </c>
    </row>
    <row r="17" spans="1:5" x14ac:dyDescent="0.25">
      <c r="A17" s="54" t="s">
        <v>39</v>
      </c>
      <c r="B17" s="55"/>
      <c r="C17" s="42"/>
      <c r="D17" s="82"/>
      <c r="E17" s="83"/>
    </row>
    <row r="18" spans="1:5" x14ac:dyDescent="0.25">
      <c r="A18" s="54" t="s">
        <v>63</v>
      </c>
      <c r="B18" s="55"/>
      <c r="C18" s="43">
        <v>1.0000000000000001E-5</v>
      </c>
      <c r="D18" s="26">
        <f>IF(AND(ISBLANK($C$18)=FALSE,$C$18&gt;=Numbers!D3),1,0)</f>
        <v>1</v>
      </c>
      <c r="E18" s="32">
        <f>IF(AND(ISBLANK($C$18)=FALSE,$C$18&lt;Numbers!D3),1,0)</f>
        <v>0</v>
      </c>
    </row>
    <row r="19" spans="1:5" ht="15.75" thickBot="1" x14ac:dyDescent="0.3">
      <c r="A19" s="80" t="s">
        <v>64</v>
      </c>
      <c r="B19" s="81"/>
      <c r="C19" s="44">
        <v>3000</v>
      </c>
      <c r="D19" s="27">
        <f>IF(AND(ISBLANK($C$19)=FALSE,$C$19&lt;=Numbers!E3),1,0)</f>
        <v>1</v>
      </c>
      <c r="E19" s="33">
        <f>IF(AND(ISBLANK($C$19)=FALSE,$C$19&gt;Numbers!E3),1,0)</f>
        <v>0</v>
      </c>
    </row>
    <row r="20" spans="1:5" ht="15.75" thickBot="1" x14ac:dyDescent="0.3">
      <c r="A20" s="74" t="s">
        <v>11</v>
      </c>
      <c r="B20" s="74"/>
      <c r="C20" s="74"/>
      <c r="D20" s="74"/>
      <c r="E20" s="74"/>
    </row>
    <row r="21" spans="1:5" ht="15" customHeight="1" x14ac:dyDescent="0.25">
      <c r="A21" s="78" t="s">
        <v>34</v>
      </c>
      <c r="B21" s="79"/>
      <c r="C21" s="41">
        <v>0.1</v>
      </c>
      <c r="D21" s="50"/>
      <c r="E21" s="51"/>
    </row>
    <row r="22" spans="1:5" x14ac:dyDescent="0.25">
      <c r="A22" s="19"/>
      <c r="B22" s="20" t="s">
        <v>45</v>
      </c>
      <c r="C22" s="42">
        <v>100</v>
      </c>
      <c r="D22" s="26">
        <f>IF(AND(ISBLANK($C$22)=FALSE,$C$22&lt;=Numbers!$G$3),1,0)</f>
        <v>0</v>
      </c>
      <c r="E22" s="32">
        <f>IF(AND(ISBLANK($C$22)=FALSE,$C$22&gt;Numbers!$G$3),1,0)</f>
        <v>1</v>
      </c>
    </row>
    <row r="23" spans="1:5" ht="15" customHeight="1" x14ac:dyDescent="0.25">
      <c r="A23" s="7" t="s">
        <v>30</v>
      </c>
      <c r="B23" s="8"/>
      <c r="C23" s="42">
        <v>1</v>
      </c>
      <c r="D23" s="26">
        <f>IF(AND(ISBLANK($C$23)=FALSE,$C$23&lt;=Numbers!G3),1,0)</f>
        <v>1</v>
      </c>
      <c r="E23" s="32">
        <f>IF(AND(ISBLANK($C$23)=FALSE,$C$23&gt;Numbers!$G$3),1,0)</f>
        <v>0</v>
      </c>
    </row>
    <row r="24" spans="1:5" ht="45" x14ac:dyDescent="0.25">
      <c r="A24" s="10" t="s">
        <v>46</v>
      </c>
      <c r="B24" s="11"/>
      <c r="C24" s="42">
        <v>1</v>
      </c>
      <c r="D24" s="26">
        <f>IF(AND(ISBLANK($C$24)=FALSE,$C$24&lt;=Numbers!$H$3),1,0)</f>
        <v>0</v>
      </c>
      <c r="E24" s="32">
        <f>IF(AND(ISBLANK($C$24)=FALSE,$C$24&gt;Numbers!$H$3),1,0)</f>
        <v>1</v>
      </c>
    </row>
    <row r="25" spans="1:5" x14ac:dyDescent="0.25">
      <c r="A25" s="2"/>
      <c r="B25" s="8" t="s">
        <v>49</v>
      </c>
      <c r="C25" s="42">
        <v>10</v>
      </c>
      <c r="D25" s="26">
        <f>IF(AND(ISBLANK($C25)=FALSE,ISBLANK($C$21)=FALSE,OR($C$21&lt;=Numbers!$I$3,C25&lt;=Numbers!K$3)),1,0)</f>
        <v>1</v>
      </c>
      <c r="E25" s="32">
        <f>IF(AND(ISBLANK($C26)=FALSE,ISBLANK($C$21)=FALSE,$C$21&gt;Numbers!$I$4,$C26&gt;Numbers!K$3),1,0)</f>
        <v>0</v>
      </c>
    </row>
    <row r="26" spans="1:5" x14ac:dyDescent="0.25">
      <c r="A26" s="2"/>
      <c r="B26" s="20" t="s">
        <v>50</v>
      </c>
      <c r="C26" s="42">
        <v>0.1</v>
      </c>
      <c r="D26" s="26">
        <f>IF(AND(ISBLANK($C26)=FALSE,ISBLANK($C$21)=FALSE,OR($C$21&gt;Numbers!$I$3,C26&lt;=Numbers!K$3)),1,0)</f>
        <v>1</v>
      </c>
      <c r="E26" s="32">
        <f>IF(AND(ISBLANK($C26)=FALSE,ISBLANK($C$21)=FALSE,$C$21&gt;Numbers!$I$4,$C26&gt;Numbers!K$3),1,0)</f>
        <v>0</v>
      </c>
    </row>
    <row r="27" spans="1:5" ht="30" x14ac:dyDescent="0.25">
      <c r="A27" s="7"/>
      <c r="B27" s="8" t="s">
        <v>31</v>
      </c>
      <c r="C27" s="42">
        <v>100</v>
      </c>
      <c r="D27" s="26">
        <f>IF(AND(ISBLANK($C27)=FALSE,ISBLANK($C$21)=FALSE,OR($C$21&lt;=Numbers!$I$3,C27&lt;=Numbers!L$3)),1,0)</f>
        <v>1</v>
      </c>
      <c r="E27" s="32">
        <f>IF(AND(ISBLANK($C27)=FALSE,ISBLANK($C$21)=FALSE,$C$21&gt;Numbers!$I$3,$C27&gt;Numbers!L$3),1,0)</f>
        <v>0</v>
      </c>
    </row>
    <row r="28" spans="1:5" ht="30" x14ac:dyDescent="0.25">
      <c r="A28" s="12"/>
      <c r="B28" s="11" t="s">
        <v>32</v>
      </c>
      <c r="C28" s="42">
        <v>100</v>
      </c>
      <c r="D28" s="26">
        <f>IF(AND(ISBLANK($C28)=FALSE,ISBLANK($C$21)=FALSE,OR($C$21&lt;=Numbers!$I$3,C28&lt;=Numbers!M$3)),1,0)</f>
        <v>1</v>
      </c>
      <c r="E28" s="32">
        <f>IF(AND(ISBLANK($C28)=FALSE,ISBLANK($C$21)=FALSE,$C$21&gt;Numbers!$I$3,$C28&gt;Numbers!M$3),1,0)</f>
        <v>0</v>
      </c>
    </row>
    <row r="29" spans="1:5" x14ac:dyDescent="0.25">
      <c r="A29" s="58" t="s">
        <v>33</v>
      </c>
      <c r="B29" s="59"/>
      <c r="C29" s="45">
        <v>5</v>
      </c>
      <c r="D29" s="26">
        <f>IF(AND(ISBLANK($C29)=FALSE,C29&gt;=Numbers!N$3),1,0)</f>
        <v>1</v>
      </c>
      <c r="E29" s="32">
        <f>IF(AND(ISBLANK($C29)=FALSE,$C29&lt;Numbers!N$3),1,0)</f>
        <v>0</v>
      </c>
    </row>
    <row r="30" spans="1:5" x14ac:dyDescent="0.25">
      <c r="A30" s="2"/>
      <c r="B30" s="9" t="s">
        <v>37</v>
      </c>
      <c r="C30" s="42" t="s">
        <v>28</v>
      </c>
      <c r="D30" s="26">
        <f>IF(AND(ISBLANK(C30)=FALSE,C30=Lists!$D$3),1,0)</f>
        <v>1</v>
      </c>
      <c r="E30" s="32">
        <f>IF(AND(ISBLANK(C30)=FALSE,C30=Lists!$D$4),1,0)</f>
        <v>0</v>
      </c>
    </row>
    <row r="31" spans="1:5" ht="15.75" thickBot="1" x14ac:dyDescent="0.3">
      <c r="A31" s="76" t="s">
        <v>38</v>
      </c>
      <c r="B31" s="77"/>
      <c r="C31" s="46">
        <v>20</v>
      </c>
      <c r="D31" s="27">
        <f>IF(AND(ISBLANK(C31)=FALSE,C31&gt;=Numbers!$Q$3),1,0)</f>
        <v>1</v>
      </c>
      <c r="E31" s="33">
        <f>IF(AND(ISBLANK(C31)=FALSE,C31&lt;Numbers!$Q$3),1,0)</f>
        <v>0</v>
      </c>
    </row>
    <row r="32" spans="1:5" ht="15.75" thickBot="1" x14ac:dyDescent="0.3">
      <c r="A32" s="75" t="s">
        <v>15</v>
      </c>
      <c r="B32" s="75"/>
      <c r="C32" s="75"/>
      <c r="D32" s="75"/>
      <c r="E32" s="75"/>
    </row>
    <row r="33" spans="1:5" x14ac:dyDescent="0.25">
      <c r="A33" s="70" t="s">
        <v>41</v>
      </c>
      <c r="B33" s="71"/>
      <c r="C33" s="47" t="s">
        <v>42</v>
      </c>
      <c r="D33" s="25" t="str">
        <f>IF(AND(ISBLANK(C33)=FALSE,C33=Lists!$F$3),"TRUE","FALSE")</f>
        <v>TRUE</v>
      </c>
      <c r="E33" s="29" t="str">
        <f>IF(AND(ISBLANK(C33)=FALSE,C33=Lists!F5),"TRUE","FALSE")</f>
        <v>FALSE</v>
      </c>
    </row>
    <row r="34" spans="1:5" x14ac:dyDescent="0.25">
      <c r="A34" s="56" t="s">
        <v>40</v>
      </c>
      <c r="B34" s="57"/>
      <c r="C34" s="48">
        <v>1</v>
      </c>
      <c r="D34" s="26">
        <f>IF(AND(ISBLANK($C$34)=FALSE,$C$34&lt;=Numbers!R3),1,0)</f>
        <v>1</v>
      </c>
      <c r="E34" s="40">
        <f>IF(AND(ISBLANK($C$34)=FALSE,$C$34&gt;Numbers!R3),1,0)</f>
        <v>0</v>
      </c>
    </row>
    <row r="35" spans="1:5" x14ac:dyDescent="0.25">
      <c r="A35" s="56" t="s">
        <v>43</v>
      </c>
      <c r="B35" s="57"/>
      <c r="C35" s="48" t="s">
        <v>66</v>
      </c>
      <c r="D35" s="26">
        <f>IF(AND(ISBLANK($C$35)=FALSE,$C$35=Lists!G3),1,0)</f>
        <v>1</v>
      </c>
      <c r="E35" s="40">
        <f>IF(AND(ISBLANK($C$35)=FALSE,OR($C35=Lists!G4,$C$35=Lists!G5)),1,0)</f>
        <v>0</v>
      </c>
    </row>
    <row r="36" spans="1:5" x14ac:dyDescent="0.25">
      <c r="A36" s="56" t="s">
        <v>69</v>
      </c>
      <c r="B36" s="57"/>
      <c r="C36" s="48" t="s">
        <v>71</v>
      </c>
      <c r="D36" s="26">
        <f>IF(AND(ISBLANK($C$36)=FALSE,$C$36=Lists!H3),1,0)</f>
        <v>1</v>
      </c>
      <c r="E36" s="40">
        <f>IF(AND(ISBLANK($C$36)=FALSE,$C$36=Lists!H4),1,0)</f>
        <v>0</v>
      </c>
    </row>
    <row r="37" spans="1:5" ht="15.75" thickBot="1" x14ac:dyDescent="0.3">
      <c r="A37" s="2"/>
      <c r="B37" s="3"/>
      <c r="C37" s="49"/>
      <c r="D37" s="27"/>
      <c r="E37" s="33"/>
    </row>
    <row r="38" spans="1:5" ht="15.75" thickBot="1" x14ac:dyDescent="0.3"/>
    <row r="39" spans="1:5" ht="18.75" x14ac:dyDescent="0.3">
      <c r="B39" s="35" t="s">
        <v>8</v>
      </c>
      <c r="C39" s="36"/>
      <c r="D39" s="34">
        <f>SUM(D10:D37)</f>
        <v>17</v>
      </c>
      <c r="E39" s="37">
        <f>SUM(E10:E37)</f>
        <v>3</v>
      </c>
    </row>
    <row r="40" spans="1:5" ht="28.5" customHeight="1" thickBot="1" x14ac:dyDescent="0.3">
      <c r="B40" s="38" t="s">
        <v>9</v>
      </c>
      <c r="C40" s="67" t="str">
        <f>IF(AND(D39&lt;&gt;0,E39=0),Lists!I3,IF(E39/D39&lt;0.2,Lists!I4,Lists!I5))</f>
        <v>Looks good, but check yellow parameters</v>
      </c>
      <c r="D40" s="67"/>
      <c r="E40" s="68"/>
    </row>
  </sheetData>
  <sheetProtection selectLockedCells="1"/>
  <mergeCells count="27">
    <mergeCell ref="C40:E40"/>
    <mergeCell ref="D8:E8"/>
    <mergeCell ref="A33:B33"/>
    <mergeCell ref="A13:B13"/>
    <mergeCell ref="A9:E9"/>
    <mergeCell ref="A20:E20"/>
    <mergeCell ref="A32:E32"/>
    <mergeCell ref="A14:B14"/>
    <mergeCell ref="A15:B15"/>
    <mergeCell ref="A16:B16"/>
    <mergeCell ref="A31:B31"/>
    <mergeCell ref="A34:B34"/>
    <mergeCell ref="A21:B21"/>
    <mergeCell ref="A18:B18"/>
    <mergeCell ref="A19:B19"/>
    <mergeCell ref="D17:E17"/>
    <mergeCell ref="A36:B36"/>
    <mergeCell ref="A12:B12"/>
    <mergeCell ref="A6:B6"/>
    <mergeCell ref="A10:B10"/>
    <mergeCell ref="A8:B8"/>
    <mergeCell ref="A11:B11"/>
    <mergeCell ref="D21:E21"/>
    <mergeCell ref="C6:C7"/>
    <mergeCell ref="A17:B17"/>
    <mergeCell ref="A35:B35"/>
    <mergeCell ref="A29:B29"/>
  </mergeCells>
  <conditionalFormatting sqref="D37 D10:D18 D29:D31 D21:D27">
    <cfRule type="cellIs" dxfId="18" priority="27" operator="equal">
      <formula>1</formula>
    </cfRule>
  </conditionalFormatting>
  <conditionalFormatting sqref="E10:E16 E22:E27 E37 E18 E29:E31">
    <cfRule type="cellIs" dxfId="17" priority="26" operator="equal">
      <formula>1</formula>
    </cfRule>
  </conditionalFormatting>
  <conditionalFormatting sqref="D39">
    <cfRule type="cellIs" dxfId="16" priority="22" operator="greaterThan">
      <formula>0</formula>
    </cfRule>
  </conditionalFormatting>
  <conditionalFormatting sqref="E39">
    <cfRule type="cellIs" dxfId="15" priority="19" operator="greaterThan">
      <formula>0</formula>
    </cfRule>
  </conditionalFormatting>
  <conditionalFormatting sqref="D19">
    <cfRule type="cellIs" dxfId="14" priority="16" operator="equal">
      <formula>1</formula>
    </cfRule>
  </conditionalFormatting>
  <conditionalFormatting sqref="E19">
    <cfRule type="cellIs" dxfId="13" priority="15" operator="equal">
      <formula>1</formula>
    </cfRule>
  </conditionalFormatting>
  <conditionalFormatting sqref="D33">
    <cfRule type="containsText" dxfId="12" priority="14" operator="containsText" text="TRUE">
      <formula>NOT(ISERROR(SEARCH("TRUE",D33)))</formula>
    </cfRule>
  </conditionalFormatting>
  <conditionalFormatting sqref="E33">
    <cfRule type="containsText" dxfId="11" priority="13" operator="containsText" text="TRUE">
      <formula>NOT(ISERROR(SEARCH("TRUE",E33)))</formula>
    </cfRule>
  </conditionalFormatting>
  <conditionalFormatting sqref="D28">
    <cfRule type="cellIs" dxfId="10" priority="12" operator="equal">
      <formula>1</formula>
    </cfRule>
  </conditionalFormatting>
  <conditionalFormatting sqref="E28">
    <cfRule type="cellIs" dxfId="9" priority="11" operator="equal">
      <formula>1</formula>
    </cfRule>
  </conditionalFormatting>
  <conditionalFormatting sqref="D34">
    <cfRule type="cellIs" dxfId="8" priority="10" operator="equal">
      <formula>1</formula>
    </cfRule>
  </conditionalFormatting>
  <conditionalFormatting sqref="E34">
    <cfRule type="cellIs" dxfId="7" priority="9" operator="equal">
      <formula>1</formula>
    </cfRule>
  </conditionalFormatting>
  <conditionalFormatting sqref="D35">
    <cfRule type="cellIs" dxfId="6" priority="8" operator="equal">
      <formula>1</formula>
    </cfRule>
  </conditionalFormatting>
  <conditionalFormatting sqref="E35">
    <cfRule type="cellIs" dxfId="5" priority="7" operator="equal">
      <formula>1</formula>
    </cfRule>
  </conditionalFormatting>
  <conditionalFormatting sqref="D36">
    <cfRule type="cellIs" dxfId="4" priority="6" operator="equal">
      <formula>1</formula>
    </cfRule>
  </conditionalFormatting>
  <conditionalFormatting sqref="E36">
    <cfRule type="cellIs" dxfId="3" priority="4" operator="equal">
      <formula>1</formula>
    </cfRule>
  </conditionalFormatting>
  <dataValidations count="2">
    <dataValidation type="list" allowBlank="1" showInputMessage="1" showErrorMessage="1" sqref="C10">
      <formula1>access</formula1>
    </dataValidation>
    <dataValidation type="list" allowBlank="1" showInputMessage="1" showErrorMessage="1" sqref="C13">
      <formula1>leagal_conditions</formula1>
    </dataValidation>
  </dataValidations>
  <pageMargins left="0.39370078740157483" right="0.39370078740157483" top="0.59055118110236227" bottom="0.35433070866141736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21EE894-65FB-45B9-825F-678D2380CCFC}">
            <xm:f>C40=Lists!$I$3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DD7CA81B-2B09-45E4-BE9F-A611DE189326}">
            <xm:f>C40=Lists!$I$4</xm:f>
            <x14:dxf>
              <fill>
                <patternFill>
                  <bgColor rgb="FFFFFF00"/>
                </patternFill>
              </fill>
            </x14:dxf>
          </x14:cfRule>
          <x14:cfRule type="expression" priority="1" id="{0C585120-713E-4407-BC1F-0DA8E3734204}">
            <xm:f>C40=Lists!$I$5</xm:f>
            <x14:dxf>
              <fill>
                <patternFill>
                  <bgColor rgb="FFFFFF00"/>
                </patternFill>
              </fill>
            </x14:dxf>
          </x14:cfRule>
          <xm:sqref>B40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Lists!$D$3:$D$4</xm:f>
          </x14:formula1>
          <xm:sqref>C30 C16</xm:sqref>
        </x14:dataValidation>
        <x14:dataValidation type="list" allowBlank="1" showInputMessage="1" showErrorMessage="1">
          <x14:formula1>
            <xm:f>Lists!$H$3:$H$4</xm:f>
          </x14:formula1>
          <xm:sqref>C36</xm:sqref>
        </x14:dataValidation>
        <x14:dataValidation type="list" allowBlank="1" showInputMessage="1" showErrorMessage="1">
          <x14:formula1>
            <xm:f>Lists!$G$3:$G$5</xm:f>
          </x14:formula1>
          <xm:sqref>C35</xm:sqref>
        </x14:dataValidation>
        <x14:dataValidation type="list" allowBlank="1" showInputMessage="1" showErrorMessage="1">
          <x14:formula1>
            <xm:f>Lists!$F$3:$F$5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"/>
  <sheetViews>
    <sheetView workbookViewId="0">
      <selection activeCell="A4" sqref="A4"/>
    </sheetView>
  </sheetViews>
  <sheetFormatPr defaultColWidth="9.140625" defaultRowHeight="15" x14ac:dyDescent="0.25"/>
  <cols>
    <col min="7" max="7" width="28.28515625" bestFit="1" customWidth="1"/>
  </cols>
  <sheetData>
    <row r="1" spans="1:18" x14ac:dyDescent="0.25">
      <c r="B1" t="s">
        <v>24</v>
      </c>
      <c r="C1" t="s">
        <v>26</v>
      </c>
      <c r="D1" t="s">
        <v>75</v>
      </c>
      <c r="E1" t="s">
        <v>76</v>
      </c>
      <c r="F1" t="s">
        <v>48</v>
      </c>
      <c r="G1" s="6" t="s">
        <v>30</v>
      </c>
      <c r="H1" t="s">
        <v>47</v>
      </c>
      <c r="I1" t="s">
        <v>54</v>
      </c>
      <c r="J1" t="s">
        <v>51</v>
      </c>
      <c r="K1" t="s">
        <v>52</v>
      </c>
      <c r="L1" t="s">
        <v>55</v>
      </c>
      <c r="M1" t="s">
        <v>56</v>
      </c>
      <c r="N1" t="s">
        <v>57</v>
      </c>
      <c r="O1" t="s">
        <v>58</v>
      </c>
      <c r="P1" t="s">
        <v>61</v>
      </c>
      <c r="Q1" t="s">
        <v>58</v>
      </c>
      <c r="R1" t="s">
        <v>77</v>
      </c>
    </row>
    <row r="3" spans="1:18" x14ac:dyDescent="0.25">
      <c r="A3" s="21" t="s">
        <v>25</v>
      </c>
      <c r="B3">
        <v>1000</v>
      </c>
      <c r="C3">
        <v>5000</v>
      </c>
      <c r="D3" s="39">
        <v>1.0000000000000001E-5</v>
      </c>
      <c r="E3" s="39">
        <v>3000</v>
      </c>
      <c r="F3">
        <v>-100</v>
      </c>
      <c r="G3">
        <v>1.5</v>
      </c>
      <c r="H3">
        <v>0.5</v>
      </c>
      <c r="I3">
        <v>0.5</v>
      </c>
      <c r="J3">
        <v>1</v>
      </c>
      <c r="K3">
        <v>0.2</v>
      </c>
      <c r="L3">
        <v>25</v>
      </c>
      <c r="M3">
        <v>50</v>
      </c>
      <c r="N3">
        <v>3</v>
      </c>
      <c r="O3">
        <v>25</v>
      </c>
      <c r="P3">
        <v>15</v>
      </c>
      <c r="Q3">
        <v>20</v>
      </c>
      <c r="R3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0CEA12-A2DC-4E1B-B98C-DFE88932C0B1}">
            <xm:f>AND(ISBLANK(Tool!C25)=FALSE,ISBLANK(Tool!$C$21)=FALSE,Tool!$C$21&gt;0.5,Tool!C25&gt;$J$3)</xm:f>
            <x14:dxf/>
          </x14:cfRule>
          <xm:sqref>G22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"/>
  <sheetViews>
    <sheetView workbookViewId="0">
      <selection activeCell="I5" sqref="I5"/>
    </sheetView>
  </sheetViews>
  <sheetFormatPr defaultColWidth="9.140625" defaultRowHeight="15" x14ac:dyDescent="0.25"/>
  <cols>
    <col min="1" max="1" width="20" bestFit="1" customWidth="1"/>
    <col min="2" max="2" width="28.85546875" bestFit="1" customWidth="1"/>
    <col min="3" max="3" width="17" bestFit="1" customWidth="1"/>
    <col min="4" max="4" width="13.140625" bestFit="1" customWidth="1"/>
    <col min="6" max="6" width="10.85546875" bestFit="1" customWidth="1"/>
  </cols>
  <sheetData>
    <row r="1" spans="1:9" s="15" customFormat="1" ht="15" customHeight="1" thickTop="1" thickBot="1" x14ac:dyDescent="0.3">
      <c r="A1" s="14" t="s">
        <v>16</v>
      </c>
      <c r="B1" s="14" t="s">
        <v>23</v>
      </c>
      <c r="C1" s="14" t="s">
        <v>12</v>
      </c>
      <c r="D1" s="15" t="s">
        <v>27</v>
      </c>
      <c r="F1" s="15" t="s">
        <v>59</v>
      </c>
      <c r="G1" s="15" t="s">
        <v>65</v>
      </c>
      <c r="H1" s="15" t="s">
        <v>70</v>
      </c>
      <c r="I1" s="15" t="s">
        <v>9</v>
      </c>
    </row>
    <row r="2" spans="1:9" ht="15.75" thickTop="1" x14ac:dyDescent="0.25"/>
    <row r="3" spans="1:9" x14ac:dyDescent="0.25">
      <c r="A3" t="s">
        <v>20</v>
      </c>
      <c r="B3" t="s">
        <v>53</v>
      </c>
      <c r="D3" t="s">
        <v>28</v>
      </c>
      <c r="F3" t="s">
        <v>42</v>
      </c>
      <c r="G3" t="s">
        <v>66</v>
      </c>
      <c r="H3" t="s">
        <v>71</v>
      </c>
      <c r="I3" t="s">
        <v>73</v>
      </c>
    </row>
    <row r="4" spans="1:9" x14ac:dyDescent="0.25">
      <c r="A4" t="s">
        <v>21</v>
      </c>
      <c r="B4" t="s">
        <v>44</v>
      </c>
      <c r="D4" t="s">
        <v>29</v>
      </c>
      <c r="F4" t="s">
        <v>62</v>
      </c>
      <c r="G4" t="s">
        <v>67</v>
      </c>
      <c r="H4" t="s">
        <v>72</v>
      </c>
      <c r="I4" t="s">
        <v>74</v>
      </c>
    </row>
    <row r="5" spans="1:9" x14ac:dyDescent="0.25">
      <c r="A5" t="s">
        <v>22</v>
      </c>
      <c r="F5" t="s">
        <v>60</v>
      </c>
      <c r="G5" t="s">
        <v>68</v>
      </c>
      <c r="I5" t="s">
        <v>78</v>
      </c>
    </row>
    <row r="8" spans="1:9" x14ac:dyDescent="0.25">
      <c r="B8" s="13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203BC7A-91EB-4D57-B3FE-04C59A57640D}">
            <xm:f>AND(ISBLANK(Tool!$C$13)=FALSE,Tool!$C$13=$B$3)</xm:f>
            <x14:dxf/>
          </x14:cfRule>
          <xm:sqref>D13</xm:sqref>
        </x14:conditionalFormatting>
        <x14:conditionalFormatting xmlns:xm="http://schemas.microsoft.com/office/excel/2006/main">
          <x14:cfRule type="expression" priority="1" id="{08B6FAFD-0948-4EF1-9051-ABACFC8CB9F4}">
            <xm:f>AND(ISBLANK(Tool!C33)=FALSE,Tool!C33=$F$3)</xm:f>
            <x14:dxf/>
          </x14:cfRule>
          <xm:sqref>D33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Tool</vt:lpstr>
      <vt:lpstr>Numbers</vt:lpstr>
      <vt:lpstr>Lists</vt:lpstr>
      <vt:lpstr>access</vt:lpstr>
      <vt:lpstr>AccessToSite</vt:lpstr>
      <vt:lpstr>leagal_conditions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Klaas</dc:creator>
  <cp:lastModifiedBy>Norbert Klaas</cp:lastModifiedBy>
  <cp:lastPrinted>2016-09-13T11:27:12Z</cp:lastPrinted>
  <dcterms:created xsi:type="dcterms:W3CDTF">2016-05-30T05:20:12Z</dcterms:created>
  <dcterms:modified xsi:type="dcterms:W3CDTF">2016-12-05T07:09:05Z</dcterms:modified>
</cp:coreProperties>
</file>